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zo3\общая\В. Ю. Панарин\"/>
    </mc:Choice>
  </mc:AlternateContent>
  <bookViews>
    <workbookView xWindow="255" yWindow="30" windowWidth="24840" windowHeight="1482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B6" i="1" l="1"/>
  <c r="K60" i="1" l="1"/>
  <c r="K58" i="1"/>
  <c r="K57" i="1"/>
  <c r="K55" i="1"/>
  <c r="K52" i="1"/>
  <c r="K17" i="1"/>
  <c r="K46" i="1"/>
  <c r="K43" i="1"/>
  <c r="K42" i="1"/>
  <c r="K37" i="1"/>
  <c r="K32" i="1"/>
  <c r="K31" i="1"/>
  <c r="K34" i="1"/>
  <c r="K25" i="1"/>
  <c r="K24" i="1"/>
  <c r="K23" i="1"/>
  <c r="K21" i="1"/>
  <c r="K20" i="1"/>
  <c r="K18" i="1"/>
  <c r="K19" i="1"/>
  <c r="E25" i="1"/>
  <c r="E26" i="1"/>
  <c r="M62" i="1"/>
  <c r="M61" i="1"/>
  <c r="M60" i="1"/>
  <c r="E60" i="1"/>
  <c r="B60" i="1"/>
  <c r="K59" i="1"/>
  <c r="M57" i="1"/>
  <c r="E57" i="1"/>
  <c r="B57" i="1"/>
  <c r="K56" i="1"/>
  <c r="K54" i="1"/>
  <c r="K53" i="1"/>
  <c r="K51" i="1"/>
  <c r="M50" i="1"/>
  <c r="K50" i="1"/>
  <c r="E50" i="1"/>
  <c r="B50" i="1"/>
  <c r="M49" i="1"/>
  <c r="K49" i="1"/>
  <c r="E49" i="1"/>
  <c r="B49" i="1"/>
  <c r="K48" i="1"/>
  <c r="K47" i="1"/>
  <c r="K45" i="1"/>
  <c r="K44" i="1"/>
  <c r="K41" i="1"/>
  <c r="K40" i="1"/>
  <c r="K39" i="1"/>
  <c r="K38" i="1"/>
  <c r="M36" i="1"/>
  <c r="K36" i="1"/>
  <c r="E36" i="1"/>
  <c r="B36" i="1"/>
  <c r="K35" i="1"/>
  <c r="K33" i="1"/>
  <c r="K30" i="1"/>
  <c r="K29" i="1"/>
  <c r="K28" i="1"/>
  <c r="K27" i="1"/>
  <c r="K26" i="1"/>
  <c r="M24" i="1"/>
  <c r="E24" i="1"/>
  <c r="B24" i="1"/>
  <c r="K22" i="1"/>
  <c r="K16" i="1"/>
  <c r="K15" i="1"/>
  <c r="M14" i="1"/>
  <c r="K14" i="1"/>
  <c r="E14" i="1"/>
  <c r="B14" i="1"/>
  <c r="K13" i="1"/>
  <c r="K12" i="1"/>
  <c r="M11" i="1"/>
  <c r="K11" i="1"/>
  <c r="E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A6" i="1"/>
</calcChain>
</file>

<file path=xl/sharedStrings.xml><?xml version="1.0" encoding="utf-8"?>
<sst xmlns="http://schemas.openxmlformats.org/spreadsheetml/2006/main" count="63" uniqueCount="39">
  <si>
    <t>Выборы депутатов Орловского городского Совета народных депутатов пятого созыва</t>
  </si>
  <si>
    <t>По состоянию на 09.09.2015</t>
  </si>
  <si>
    <t>В тыс. руб.</t>
  </si>
  <si>
    <t>1</t>
  </si>
  <si>
    <t>1.</t>
  </si>
  <si>
    <t>31.08.2015</t>
  </si>
  <si>
    <t>17.08.2015</t>
  </si>
  <si>
    <t>12.08.2015</t>
  </si>
  <si>
    <t>2.</t>
  </si>
  <si>
    <t>17.07.2015</t>
  </si>
  <si>
    <t>06.08.2015</t>
  </si>
  <si>
    <t>07.09.2015</t>
  </si>
  <si>
    <t>11.08.2015</t>
  </si>
  <si>
    <t>24.08.2015</t>
  </si>
  <si>
    <t>26.08.2015</t>
  </si>
  <si>
    <t>24.07.2015</t>
  </si>
  <si>
    <t>3.</t>
  </si>
  <si>
    <t>21.07.2015</t>
  </si>
  <si>
    <t>14.08.2015</t>
  </si>
  <si>
    <t>27.08.2015</t>
  </si>
  <si>
    <t>03.08.2015</t>
  </si>
  <si>
    <t>29.07.2015</t>
  </si>
  <si>
    <t>04.08.2015</t>
  </si>
  <si>
    <t>4.</t>
  </si>
  <si>
    <t>18.08.2015</t>
  </si>
  <si>
    <t>10.08.2015</t>
  </si>
  <si>
    <t>02.09.2015</t>
  </si>
  <si>
    <t>20.08.2015</t>
  </si>
  <si>
    <t>25.08.2015</t>
  </si>
  <si>
    <t>5.</t>
  </si>
  <si>
    <t>6.</t>
  </si>
  <si>
    <t>04.09.2015</t>
  </si>
  <si>
    <t>19.08.2015</t>
  </si>
  <si>
    <t>21.08.2015</t>
  </si>
  <si>
    <t>7.</t>
  </si>
  <si>
    <t>28.08.2015</t>
  </si>
  <si>
    <t>8.</t>
  </si>
  <si>
    <t>* Сведения даны с округлением до целого значения в тыс. рублей.</t>
  </si>
  <si>
    <t>СВЕДЕНИЯ 
о поступлении средств в избирательные фонды избирательных объединений и расходовании этих средств 
(на основании данных, предоставленных филиалами Сберегательного банка Российской Федерации)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</si>
</sst>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\C\us\t\om"/>
    <numFmt numFmtId="166" formatCode="#,###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right" vertical="top"/>
    </xf>
    <xf numFmtId="0" fontId="0" fillId="3" borderId="0" xfId="0" applyFill="1"/>
    <xf numFmtId="0" fontId="0" fillId="3" borderId="0" xfId="0" applyFill="1" applyAlignment="1"/>
    <xf numFmtId="1" fontId="5" fillId="3" borderId="2" xfId="0" applyNumberFormat="1" applyFont="1" applyFill="1" applyBorder="1" applyAlignment="1">
      <alignment horizontal="center" vertical="top" wrapText="1"/>
    </xf>
    <xf numFmtId="0" fontId="5" fillId="3" borderId="2" xfId="0" applyNumberFormat="1" applyFont="1" applyFill="1" applyBorder="1" applyAlignment="1">
      <alignment horizontal="center" vertical="top" wrapText="1"/>
    </xf>
    <xf numFmtId="0" fontId="5" fillId="3" borderId="2" xfId="0" quotePrefix="1" applyNumberFormat="1" applyFont="1" applyFill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1" fontId="6" fillId="3" borderId="2" xfId="0" applyNumberFormat="1" applyFont="1" applyFill="1" applyBorder="1" applyAlignment="1">
      <alignment horizontal="center" vertical="top" wrapText="1"/>
    </xf>
    <xf numFmtId="0" fontId="6" fillId="3" borderId="2" xfId="0" applyNumberFormat="1" applyFont="1" applyFill="1" applyBorder="1" applyAlignment="1">
      <alignment horizontal="center" vertical="top" wrapText="1"/>
    </xf>
    <xf numFmtId="0" fontId="0" fillId="3" borderId="0" xfId="0" quotePrefix="1" applyFill="1" applyAlignment="1"/>
    <xf numFmtId="0" fontId="6" fillId="3" borderId="2" xfId="0" quotePrefix="1" applyNumberFormat="1" applyFont="1" applyFill="1" applyBorder="1" applyAlignment="1">
      <alignment horizontal="center" vertical="top" wrapText="1"/>
    </xf>
    <xf numFmtId="0" fontId="6" fillId="3" borderId="0" xfId="0" applyNumberFormat="1" applyFont="1" applyFill="1" applyBorder="1" applyAlignment="1">
      <alignment horizontal="center" vertical="top" wrapText="1"/>
    </xf>
    <xf numFmtId="166" fontId="6" fillId="3" borderId="0" xfId="0" applyNumberFormat="1" applyFont="1" applyFill="1" applyBorder="1" applyAlignment="1">
      <alignment horizontal="center" vertical="top" wrapText="1"/>
    </xf>
    <xf numFmtId="1" fontId="6" fillId="3" borderId="0" xfId="0" applyNumberFormat="1" applyFont="1" applyFill="1" applyBorder="1" applyAlignment="1">
      <alignment horizontal="center" vertical="top" wrapText="1"/>
    </xf>
    <xf numFmtId="164" fontId="6" fillId="3" borderId="0" xfId="0" applyNumberFormat="1" applyFont="1" applyFill="1" applyBorder="1" applyAlignment="1">
      <alignment horizontal="center" vertical="top" wrapText="1"/>
    </xf>
    <xf numFmtId="0" fontId="6" fillId="3" borderId="0" xfId="0" quotePrefix="1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1" fontId="0" fillId="3" borderId="0" xfId="0" applyNumberFormat="1" applyFill="1" applyAlignment="1">
      <alignment horizontal="center" vertical="top"/>
    </xf>
    <xf numFmtId="165" fontId="4" fillId="3" borderId="0" xfId="0" applyNumberFormat="1" applyFont="1" applyFill="1" applyAlignment="1">
      <alignment horizontal="left" vertical="top" wrapText="1"/>
    </xf>
    <xf numFmtId="1" fontId="5" fillId="3" borderId="6" xfId="0" applyNumberFormat="1" applyFont="1" applyFill="1" applyBorder="1" applyAlignment="1">
      <alignment horizontal="center" vertical="top" wrapText="1"/>
    </xf>
    <xf numFmtId="1" fontId="5" fillId="3" borderId="7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4" xfId="0" applyNumberFormat="1" applyFont="1" applyFill="1" applyBorder="1" applyAlignment="1">
      <alignment horizontal="center" vertical="top" wrapText="1"/>
    </xf>
    <xf numFmtId="0" fontId="5" fillId="3" borderId="5" xfId="0" applyNumberFormat="1" applyFont="1" applyFill="1" applyBorder="1" applyAlignment="1">
      <alignment horizontal="center" vertical="top" wrapText="1"/>
    </xf>
    <xf numFmtId="0" fontId="5" fillId="3" borderId="6" xfId="0" applyNumberFormat="1" applyFont="1" applyFill="1" applyBorder="1" applyAlignment="1">
      <alignment horizontal="center" vertical="top" wrapText="1"/>
    </xf>
    <xf numFmtId="0" fontId="5" fillId="3" borderId="7" xfId="0" applyNumberFormat="1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3" borderId="6" xfId="0" quotePrefix="1" applyNumberFormat="1" applyFont="1" applyFill="1" applyBorder="1" applyAlignment="1">
      <alignment horizontal="center" vertical="top" wrapText="1"/>
    </xf>
    <xf numFmtId="0" fontId="6" fillId="3" borderId="7" xfId="0" quotePrefix="1" applyNumberFormat="1" applyFont="1" applyFill="1" applyBorder="1" applyAlignment="1">
      <alignment horizontal="center" vertical="top" wrapText="1"/>
    </xf>
    <xf numFmtId="0" fontId="6" fillId="3" borderId="6" xfId="0" applyNumberFormat="1" applyFont="1" applyFill="1" applyBorder="1" applyAlignment="1">
      <alignment horizontal="center" vertical="top" wrapText="1"/>
    </xf>
    <xf numFmtId="0" fontId="6" fillId="3" borderId="7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3" borderId="7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6" fillId="3" borderId="1" xfId="0" quotePrefix="1" applyNumberFormat="1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64" fontId="6" fillId="3" borderId="7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zoomScale="80" zoomScaleNormal="80" workbookViewId="0">
      <selection activeCell="H14" sqref="H14:H23"/>
    </sheetView>
  </sheetViews>
  <sheetFormatPr defaultRowHeight="15" x14ac:dyDescent="0.25"/>
  <cols>
    <col min="1" max="1" width="5.7109375" style="1" customWidth="1"/>
    <col min="2" max="2" width="29.42578125" style="1" customWidth="1"/>
    <col min="3" max="3" width="12" style="2" customWidth="1"/>
    <col min="4" max="4" width="11" style="2" customWidth="1"/>
    <col min="5" max="5" width="17.85546875" style="1" customWidth="1"/>
    <col min="6" max="6" width="10.28515625" style="2" customWidth="1"/>
    <col min="7" max="7" width="10" style="2" customWidth="1"/>
    <col min="8" max="8" width="14.28515625" style="2" customWidth="1"/>
    <col min="9" max="9" width="12.5703125" style="1" customWidth="1"/>
    <col min="10" max="10" width="9.42578125" style="2" customWidth="1"/>
    <col min="11" max="11" width="28.42578125" style="1" customWidth="1"/>
    <col min="12" max="12" width="10.5703125" style="2" customWidth="1"/>
    <col min="13" max="13" width="28.5703125" style="1" customWidth="1"/>
    <col min="14" max="14" width="9.140625" customWidth="1"/>
  </cols>
  <sheetData>
    <row r="1" spans="1:14" ht="15" customHeight="1" x14ac:dyDescent="0.25">
      <c r="M1" s="3"/>
    </row>
    <row r="2" spans="1:14" ht="73.5" customHeight="1" x14ac:dyDescent="0.25">
      <c r="A2" s="40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x14ac:dyDescent="0.25">
      <c r="M4" s="4" t="s">
        <v>1</v>
      </c>
    </row>
    <row r="5" spans="1:14" x14ac:dyDescent="0.25">
      <c r="M5" s="4" t="s">
        <v>2</v>
      </c>
    </row>
    <row r="6" spans="1:14" s="5" customFormat="1" ht="24" customHeight="1" x14ac:dyDescent="0.25">
      <c r="A6" s="29" t="str">
        <f t="shared" ref="A6" si="0">"№п/п"</f>
        <v>№п/п</v>
      </c>
      <c r="B6" s="29" t="str">
        <f>"Наименование избирательного объединения"</f>
        <v>Наименование избирательного объединения</v>
      </c>
      <c r="C6" s="26" t="str">
        <f t="shared" ref="C6" si="1">"Поступило средств"</f>
        <v>Поступило средств</v>
      </c>
      <c r="D6" s="27"/>
      <c r="E6" s="27"/>
      <c r="F6" s="27"/>
      <c r="G6" s="28"/>
      <c r="H6" s="26" t="str">
        <f t="shared" ref="H6" si="2">"Израсходовано средств"</f>
        <v>Израсходовано средств</v>
      </c>
      <c r="I6" s="27"/>
      <c r="J6" s="27"/>
      <c r="K6" s="28"/>
      <c r="L6" s="26" t="str">
        <f t="shared" ref="L6" si="3">"Возвращено средств"</f>
        <v>Возвращено средств</v>
      </c>
      <c r="M6" s="28"/>
    </row>
    <row r="7" spans="1:14" s="5" customFormat="1" ht="60.75" customHeight="1" x14ac:dyDescent="0.25">
      <c r="A7" s="30"/>
      <c r="B7" s="30"/>
      <c r="C7" s="23" t="str">
        <f t="shared" ref="C7" si="4">"всего"</f>
        <v>всего</v>
      </c>
      <c r="D7" s="26" t="str">
        <f t="shared" ref="D7" si="5">"из них"</f>
        <v>из них</v>
      </c>
      <c r="E7" s="27"/>
      <c r="F7" s="27"/>
      <c r="G7" s="28"/>
      <c r="H7" s="23" t="str">
        <f t="shared" ref="H7" si="6">"всего"</f>
        <v>всего</v>
      </c>
      <c r="I7" s="26" t="str">
        <f t="shared" ref="I7" si="7">"из них финансовые операции по расходованию средств на сумму, превышающую 50 тыс. рублей (для избирательных объединений), 50 тыс. рублей (для кандидатов)"</f>
        <v>из них финансовые операции по расходованию средств на сумму, превышающую 50 тыс. рублей (для избирательных объединений), 50 тыс. рублей (для кандидатов)</v>
      </c>
      <c r="J7" s="27"/>
      <c r="K7" s="28"/>
      <c r="L7" s="23" t="str">
        <f t="shared" ref="L7" si="8">"сумма, тыс. руб"</f>
        <v>сумма, тыс. руб</v>
      </c>
      <c r="M7" s="29" t="str">
        <f t="shared" ref="M7" si="9">"основание возврата"</f>
        <v>основание возврата</v>
      </c>
      <c r="N7" s="6"/>
    </row>
    <row r="8" spans="1:14" s="5" customFormat="1" ht="138.94999999999999" customHeight="1" x14ac:dyDescent="0.25">
      <c r="A8" s="30"/>
      <c r="B8" s="30"/>
      <c r="C8" s="24"/>
      <c r="D8" s="26" t="str">
        <f t="shared" ref="D8" si="10">"пожертвования от юридических лиц на сумму, превышающую 25 тыс. рублей (для избирательных объединений), 25 тыс. рублей (для кандидатов)"</f>
        <v>пожертвования от юридических лиц на сумму, превышающую 25 тыс. рублей (для избирательных объединений), 25 тыс. рублей (для кандидатов)</v>
      </c>
      <c r="E8" s="28"/>
      <c r="F8" s="26" t="str">
        <f t="shared" ref="F8" si="11">"пожертвования от граждан на сумму, превышающую  20 тыс. рублей (для избирательных объединений), 20 тыс. рублей (для кандидатов)"</f>
        <v>пожертвования от граждан на сумму, превышающую  20 тыс. рублей (для избирательных объединений), 20 тыс. рублей (для кандидатов)</v>
      </c>
      <c r="G8" s="28"/>
      <c r="H8" s="24"/>
      <c r="I8" s="29" t="str">
        <f t="shared" ref="I8" si="12">"дата операции"</f>
        <v>дата операции</v>
      </c>
      <c r="J8" s="23" t="str">
        <f t="shared" ref="J8" si="13">"сумма, тыс. руб"</f>
        <v>сумма, тыс. руб</v>
      </c>
      <c r="K8" s="29" t="str">
        <f t="shared" ref="K8" si="14">"назначение платежа"</f>
        <v>назначение платежа</v>
      </c>
      <c r="L8" s="24"/>
      <c r="M8" s="30"/>
      <c r="N8" s="6"/>
    </row>
    <row r="9" spans="1:14" s="5" customFormat="1" ht="75" customHeight="1" x14ac:dyDescent="0.25">
      <c r="A9" s="31"/>
      <c r="B9" s="31"/>
      <c r="C9" s="25"/>
      <c r="D9" s="7" t="str">
        <f>"сумма, тыс. руб"</f>
        <v>сумма, тыс. руб</v>
      </c>
      <c r="E9" s="8" t="str">
        <f>"наименование юридического лица"</f>
        <v>наименование юридического лица</v>
      </c>
      <c r="F9" s="7" t="str">
        <f>"сумма, тыс. руб"</f>
        <v>сумма, тыс. руб</v>
      </c>
      <c r="G9" s="7" t="str">
        <f>"кол-во граждан"</f>
        <v>кол-во граждан</v>
      </c>
      <c r="H9" s="25"/>
      <c r="I9" s="31"/>
      <c r="J9" s="25"/>
      <c r="K9" s="31"/>
      <c r="L9" s="25"/>
      <c r="M9" s="31"/>
      <c r="N9" s="6"/>
    </row>
    <row r="10" spans="1:14" s="5" customFormat="1" x14ac:dyDescent="0.25">
      <c r="A10" s="9" t="s">
        <v>3</v>
      </c>
      <c r="B10" s="8" t="str">
        <f>"3"</f>
        <v>3</v>
      </c>
      <c r="C10" s="7" t="str">
        <f>"4"</f>
        <v>4</v>
      </c>
      <c r="D10" s="7" t="str">
        <f>"5"</f>
        <v>5</v>
      </c>
      <c r="E10" s="8" t="str">
        <f>"6"</f>
        <v>6</v>
      </c>
      <c r="F10" s="7" t="str">
        <f>"7"</f>
        <v>7</v>
      </c>
      <c r="G10" s="7" t="str">
        <f>"8"</f>
        <v>8</v>
      </c>
      <c r="H10" s="7" t="str">
        <f>"9"</f>
        <v>9</v>
      </c>
      <c r="I10" s="8" t="str">
        <f>"10"</f>
        <v>10</v>
      </c>
      <c r="J10" s="7" t="str">
        <f>"11"</f>
        <v>11</v>
      </c>
      <c r="K10" s="8" t="str">
        <f>"12"</f>
        <v>12</v>
      </c>
      <c r="L10" s="7" t="str">
        <f>"13"</f>
        <v>13</v>
      </c>
      <c r="M10" s="8" t="str">
        <f>"14"</f>
        <v>14</v>
      </c>
      <c r="N10" s="6"/>
    </row>
    <row r="11" spans="1:14" s="5" customFormat="1" ht="93" customHeight="1" x14ac:dyDescent="0.25">
      <c r="A11" s="32" t="s">
        <v>4</v>
      </c>
      <c r="B11" s="34" t="str">
        <f>"Местное отделение Политической партии СПРАВЕДЛИВАЯ РОССИЯ в городе Орле Орловской области"</f>
        <v>Местное отделение Политической партии СПРАВЕДЛИВАЯ РОССИЯ в городе Орле Орловской области</v>
      </c>
      <c r="C11" s="37">
        <v>771</v>
      </c>
      <c r="D11" s="37">
        <v>0</v>
      </c>
      <c r="E11" s="34" t="str">
        <f>""</f>
        <v/>
      </c>
      <c r="F11" s="37">
        <v>174</v>
      </c>
      <c r="G11" s="37">
        <v>1</v>
      </c>
      <c r="H11" s="37">
        <v>727</v>
      </c>
      <c r="I11" s="10" t="s">
        <v>5</v>
      </c>
      <c r="J11" s="11">
        <v>79</v>
      </c>
      <c r="K11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" s="37">
        <v>0</v>
      </c>
      <c r="M11" s="34" t="str">
        <f>""</f>
        <v/>
      </c>
      <c r="N11" s="13"/>
    </row>
    <row r="12" spans="1:14" s="5" customFormat="1" ht="84.75" customHeight="1" x14ac:dyDescent="0.25">
      <c r="A12" s="33"/>
      <c r="B12" s="35"/>
      <c r="C12" s="42"/>
      <c r="D12" s="38"/>
      <c r="E12" s="35"/>
      <c r="F12" s="38"/>
      <c r="G12" s="38"/>
      <c r="H12" s="38"/>
      <c r="I12" s="10" t="s">
        <v>6</v>
      </c>
      <c r="J12" s="11">
        <v>65</v>
      </c>
      <c r="K12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38"/>
      <c r="M12" s="35"/>
      <c r="N12" s="6"/>
    </row>
    <row r="13" spans="1:14" s="5" customFormat="1" ht="83.25" customHeight="1" x14ac:dyDescent="0.25">
      <c r="A13" s="33"/>
      <c r="B13" s="36"/>
      <c r="C13" s="43"/>
      <c r="D13" s="39"/>
      <c r="E13" s="36"/>
      <c r="F13" s="39"/>
      <c r="G13" s="39"/>
      <c r="H13" s="39"/>
      <c r="I13" s="10" t="s">
        <v>7</v>
      </c>
      <c r="J13" s="11">
        <v>50</v>
      </c>
      <c r="K13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3" s="39"/>
      <c r="M13" s="36"/>
      <c r="N13" s="6"/>
    </row>
    <row r="14" spans="1:14" s="5" customFormat="1" ht="61.5" customHeight="1" x14ac:dyDescent="0.25">
      <c r="A14" s="32" t="s">
        <v>8</v>
      </c>
      <c r="B14" s="34" t="str">
        <f>"Орловское городское отделение ОРЛОВСКОГО ОБЛАСТНОГО ОТДЕЛЕНИЯ политической партии ""КОММУНИСТИЧЕСКАЯ ПАРТИЯ РОССИЙСКОЙ ФЕДЕРАЦИИ"""</f>
        <v>Орловское городское отделение ОРЛОВСКОГО ОБЛАСТНОГО ОТДЕЛЕНИЯ политической партии "КОММУНИСТИЧЕСКАЯ ПАРТИЯ РОССИЙСКОЙ ФЕДЕРАЦИИ"</v>
      </c>
      <c r="C14" s="37">
        <v>1195</v>
      </c>
      <c r="D14" s="37">
        <v>0</v>
      </c>
      <c r="E14" s="34" t="str">
        <f>""</f>
        <v/>
      </c>
      <c r="F14" s="37">
        <v>0</v>
      </c>
      <c r="G14" s="37"/>
      <c r="H14" s="37">
        <v>1195</v>
      </c>
      <c r="I14" s="10" t="s">
        <v>9</v>
      </c>
      <c r="J14" s="11">
        <v>198</v>
      </c>
      <c r="K14" s="12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4" s="37">
        <v>0</v>
      </c>
      <c r="M14" s="34" t="str">
        <f>""</f>
        <v/>
      </c>
      <c r="N14" s="13"/>
    </row>
    <row r="15" spans="1:14" s="5" customFormat="1" ht="55.5" customHeight="1" x14ac:dyDescent="0.25">
      <c r="A15" s="33"/>
      <c r="B15" s="35"/>
      <c r="C15" s="38"/>
      <c r="D15" s="38"/>
      <c r="E15" s="35"/>
      <c r="F15" s="38"/>
      <c r="G15" s="38"/>
      <c r="H15" s="38"/>
      <c r="I15" s="10" t="s">
        <v>9</v>
      </c>
      <c r="J15" s="11">
        <v>100</v>
      </c>
      <c r="K15" s="12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5" s="38"/>
      <c r="M15" s="35"/>
      <c r="N15" s="6"/>
    </row>
    <row r="16" spans="1:14" s="5" customFormat="1" ht="90" customHeight="1" x14ac:dyDescent="0.25">
      <c r="A16" s="33"/>
      <c r="B16" s="35"/>
      <c r="C16" s="38"/>
      <c r="D16" s="38"/>
      <c r="E16" s="35"/>
      <c r="F16" s="38"/>
      <c r="G16" s="38"/>
      <c r="H16" s="38"/>
      <c r="I16" s="10" t="s">
        <v>10</v>
      </c>
      <c r="J16" s="11">
        <v>100</v>
      </c>
      <c r="K16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6" s="38"/>
      <c r="M16" s="35"/>
      <c r="N16" s="6"/>
    </row>
    <row r="17" spans="1:14" s="5" customFormat="1" ht="33.75" customHeight="1" x14ac:dyDescent="0.25">
      <c r="A17" s="33"/>
      <c r="B17" s="35"/>
      <c r="C17" s="38"/>
      <c r="D17" s="38"/>
      <c r="E17" s="35"/>
      <c r="F17" s="38"/>
      <c r="G17" s="38"/>
      <c r="H17" s="38"/>
      <c r="I17" s="10" t="s">
        <v>9</v>
      </c>
      <c r="J17" s="11">
        <v>77</v>
      </c>
      <c r="K17" s="12" t="str">
        <f>"Израсходовано на предвыборную агитацию"</f>
        <v>Израсходовано на предвыборную агитацию</v>
      </c>
      <c r="L17" s="38"/>
      <c r="M17" s="35"/>
      <c r="N17" s="6"/>
    </row>
    <row r="18" spans="1:14" s="5" customFormat="1" ht="33" customHeight="1" x14ac:dyDescent="0.25">
      <c r="A18" s="33"/>
      <c r="B18" s="35"/>
      <c r="C18" s="38"/>
      <c r="D18" s="38"/>
      <c r="E18" s="35"/>
      <c r="F18" s="38"/>
      <c r="G18" s="38"/>
      <c r="H18" s="38"/>
      <c r="I18" s="10" t="s">
        <v>11</v>
      </c>
      <c r="J18" s="11">
        <v>74</v>
      </c>
      <c r="K18" s="12" t="str">
        <f>"Израсходовано на предвыборную агитацию"</f>
        <v>Израсходовано на предвыборную агитацию</v>
      </c>
      <c r="L18" s="38"/>
      <c r="M18" s="35"/>
      <c r="N18" s="6"/>
    </row>
    <row r="19" spans="1:14" s="5" customFormat="1" ht="82.5" customHeight="1" x14ac:dyDescent="0.25">
      <c r="A19" s="33"/>
      <c r="B19" s="35"/>
      <c r="C19" s="38"/>
      <c r="D19" s="38"/>
      <c r="E19" s="35"/>
      <c r="F19" s="38"/>
      <c r="G19" s="38"/>
      <c r="H19" s="38"/>
      <c r="I19" s="10" t="s">
        <v>12</v>
      </c>
      <c r="J19" s="11">
        <v>73</v>
      </c>
      <c r="K19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38"/>
      <c r="M19" s="35"/>
      <c r="N19" s="6"/>
    </row>
    <row r="20" spans="1:14" s="5" customFormat="1" ht="30" customHeight="1" x14ac:dyDescent="0.25">
      <c r="A20" s="33"/>
      <c r="B20" s="35"/>
      <c r="C20" s="38"/>
      <c r="D20" s="38"/>
      <c r="E20" s="35"/>
      <c r="F20" s="38"/>
      <c r="G20" s="38"/>
      <c r="H20" s="38"/>
      <c r="I20" s="10" t="s">
        <v>13</v>
      </c>
      <c r="J20" s="11">
        <v>66</v>
      </c>
      <c r="K20" s="12" t="str">
        <f>"Израсходовано на предвыборную агитацию"</f>
        <v>Израсходовано на предвыборную агитацию</v>
      </c>
      <c r="L20" s="38"/>
      <c r="M20" s="35"/>
      <c r="N20" s="6"/>
    </row>
    <row r="21" spans="1:14" s="5" customFormat="1" ht="32.25" customHeight="1" x14ac:dyDescent="0.25">
      <c r="A21" s="33"/>
      <c r="B21" s="35"/>
      <c r="C21" s="38"/>
      <c r="D21" s="38"/>
      <c r="E21" s="35"/>
      <c r="F21" s="38"/>
      <c r="G21" s="38"/>
      <c r="H21" s="38"/>
      <c r="I21" s="10" t="s">
        <v>6</v>
      </c>
      <c r="J21" s="11">
        <v>58</v>
      </c>
      <c r="K21" s="12" t="str">
        <f>"Израсходовано на предвыборную агитацию"</f>
        <v>Израсходовано на предвыборную агитацию</v>
      </c>
      <c r="L21" s="38"/>
      <c r="M21" s="35"/>
      <c r="N21" s="6"/>
    </row>
    <row r="22" spans="1:14" s="5" customFormat="1" ht="55.5" customHeight="1" x14ac:dyDescent="0.25">
      <c r="A22" s="33"/>
      <c r="B22" s="35"/>
      <c r="C22" s="38"/>
      <c r="D22" s="38"/>
      <c r="E22" s="35"/>
      <c r="F22" s="38"/>
      <c r="G22" s="38"/>
      <c r="H22" s="38"/>
      <c r="I22" s="10" t="s">
        <v>14</v>
      </c>
      <c r="J22" s="11">
        <v>54</v>
      </c>
      <c r="K22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2" s="38"/>
      <c r="M22" s="35"/>
      <c r="N22" s="6"/>
    </row>
    <row r="23" spans="1:14" s="5" customFormat="1" ht="33.75" customHeight="1" x14ac:dyDescent="0.25">
      <c r="A23" s="33"/>
      <c r="B23" s="36"/>
      <c r="C23" s="39"/>
      <c r="D23" s="39"/>
      <c r="E23" s="36"/>
      <c r="F23" s="39"/>
      <c r="G23" s="39"/>
      <c r="H23" s="39"/>
      <c r="I23" s="10" t="s">
        <v>15</v>
      </c>
      <c r="J23" s="11">
        <v>51</v>
      </c>
      <c r="K23" s="12" t="str">
        <f>"Израсходовано на предвыборную агитацию"</f>
        <v>Израсходовано на предвыборную агитацию</v>
      </c>
      <c r="L23" s="39"/>
      <c r="M23" s="36"/>
      <c r="N23" s="6"/>
    </row>
    <row r="24" spans="1:14" s="5" customFormat="1" ht="61.5" customHeight="1" x14ac:dyDescent="0.25">
      <c r="A24" s="32" t="s">
        <v>16</v>
      </c>
      <c r="B24" s="34" t="str">
        <f>"Орловское региональное отделение Всероссийской политической партии ""ЕДИНАЯ РОССИЯ"""</f>
        <v>Орловское региональное отделение Всероссийской политической партии "ЕДИНАЯ РОССИЯ"</v>
      </c>
      <c r="C24" s="37">
        <v>4026</v>
      </c>
      <c r="D24" s="11">
        <v>2000</v>
      </c>
      <c r="E24" s="12" t="str">
        <f>"филиал ЗАО ""Корпорация ГPИHH"" ""TMK ГPИHH"""</f>
        <v>филиал ЗАО "Корпорация ГPИHH" "TMK ГPИHH"</v>
      </c>
      <c r="F24" s="37">
        <v>0</v>
      </c>
      <c r="G24" s="37"/>
      <c r="H24" s="37">
        <v>3989</v>
      </c>
      <c r="I24" s="10" t="s">
        <v>14</v>
      </c>
      <c r="J24" s="11">
        <v>1089</v>
      </c>
      <c r="K24" s="12" t="str">
        <f>"Израсходовано на предвыборную агитацию"</f>
        <v>Израсходовано на предвыборную агитацию</v>
      </c>
      <c r="L24" s="37">
        <v>26</v>
      </c>
      <c r="M24" s="34" t="str">
        <f>"Возврат средств юридическому лицу, указавшему в платежном поручении недостоверные сведения"</f>
        <v>Возврат средств юридическому лицу, указавшему в платежном поручении недостоверные сведения</v>
      </c>
      <c r="N24" s="13"/>
    </row>
    <row r="25" spans="1:14" s="5" customFormat="1" ht="35.25" customHeight="1" x14ac:dyDescent="0.25">
      <c r="A25" s="33"/>
      <c r="B25" s="35"/>
      <c r="C25" s="38"/>
      <c r="D25" s="11">
        <v>146</v>
      </c>
      <c r="E25" s="12" t="str">
        <f>"ЗАО ФСК ""Чайка"""</f>
        <v>ЗАО ФСК "Чайка"</v>
      </c>
      <c r="F25" s="38"/>
      <c r="G25" s="38"/>
      <c r="H25" s="38"/>
      <c r="I25" s="10" t="s">
        <v>17</v>
      </c>
      <c r="J25" s="11">
        <v>401</v>
      </c>
      <c r="K25" s="12" t="str">
        <f>"Израсходовано на предвыборную агитацию"</f>
        <v>Израсходовано на предвыборную агитацию</v>
      </c>
      <c r="L25" s="38"/>
      <c r="M25" s="35"/>
      <c r="N25" s="6"/>
    </row>
    <row r="26" spans="1:14" s="5" customFormat="1" ht="51.75" customHeight="1" x14ac:dyDescent="0.25">
      <c r="A26" s="33"/>
      <c r="B26" s="35"/>
      <c r="C26" s="38"/>
      <c r="D26" s="37">
        <v>38</v>
      </c>
      <c r="E26" s="34" t="str">
        <f>"ООО ""ЧОО ""Якорь"""</f>
        <v>ООО "ЧОО "Якорь"</v>
      </c>
      <c r="F26" s="38"/>
      <c r="G26" s="38"/>
      <c r="H26" s="38"/>
      <c r="I26" s="10" t="s">
        <v>18</v>
      </c>
      <c r="J26" s="11">
        <v>384</v>
      </c>
      <c r="K26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6" s="38"/>
      <c r="M26" s="35"/>
      <c r="N26" s="6"/>
    </row>
    <row r="27" spans="1:14" s="5" customFormat="1" ht="53.25" customHeight="1" x14ac:dyDescent="0.25">
      <c r="A27" s="33"/>
      <c r="B27" s="35"/>
      <c r="C27" s="38"/>
      <c r="D27" s="38"/>
      <c r="E27" s="35"/>
      <c r="F27" s="38"/>
      <c r="G27" s="38"/>
      <c r="H27" s="38"/>
      <c r="I27" s="10" t="s">
        <v>14</v>
      </c>
      <c r="J27" s="11">
        <v>285</v>
      </c>
      <c r="K27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7" s="38"/>
      <c r="M27" s="35"/>
      <c r="N27" s="6"/>
    </row>
    <row r="28" spans="1:14" s="5" customFormat="1" ht="53.25" customHeight="1" x14ac:dyDescent="0.25">
      <c r="A28" s="33"/>
      <c r="B28" s="35"/>
      <c r="C28" s="38"/>
      <c r="D28" s="38"/>
      <c r="E28" s="35"/>
      <c r="F28" s="38"/>
      <c r="G28" s="38"/>
      <c r="H28" s="38"/>
      <c r="I28" s="10" t="s">
        <v>19</v>
      </c>
      <c r="J28" s="11">
        <v>250</v>
      </c>
      <c r="K28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8" s="38"/>
      <c r="M28" s="35"/>
      <c r="N28" s="6"/>
    </row>
    <row r="29" spans="1:14" s="5" customFormat="1" ht="42.75" customHeight="1" x14ac:dyDescent="0.25">
      <c r="A29" s="33"/>
      <c r="B29" s="35"/>
      <c r="C29" s="38"/>
      <c r="D29" s="38"/>
      <c r="E29" s="35"/>
      <c r="F29" s="38"/>
      <c r="G29" s="38"/>
      <c r="H29" s="38"/>
      <c r="I29" s="10" t="s">
        <v>14</v>
      </c>
      <c r="J29" s="11">
        <v>250</v>
      </c>
      <c r="K29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9" s="38"/>
      <c r="M29" s="35"/>
      <c r="N29" s="6"/>
    </row>
    <row r="30" spans="1:14" s="5" customFormat="1" ht="81" customHeight="1" x14ac:dyDescent="0.25">
      <c r="A30" s="33"/>
      <c r="B30" s="35"/>
      <c r="C30" s="38"/>
      <c r="D30" s="38"/>
      <c r="E30" s="35"/>
      <c r="F30" s="38"/>
      <c r="G30" s="38"/>
      <c r="H30" s="38"/>
      <c r="I30" s="10" t="s">
        <v>19</v>
      </c>
      <c r="J30" s="11">
        <v>204</v>
      </c>
      <c r="K30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0" s="38"/>
      <c r="M30" s="35"/>
      <c r="N30" s="6"/>
    </row>
    <row r="31" spans="1:14" s="5" customFormat="1" ht="33.75" customHeight="1" x14ac:dyDescent="0.25">
      <c r="A31" s="33"/>
      <c r="B31" s="35"/>
      <c r="C31" s="38"/>
      <c r="D31" s="38"/>
      <c r="E31" s="35"/>
      <c r="F31" s="38"/>
      <c r="G31" s="38"/>
      <c r="H31" s="38"/>
      <c r="I31" s="10" t="s">
        <v>20</v>
      </c>
      <c r="J31" s="11">
        <v>135</v>
      </c>
      <c r="K31" s="12" t="str">
        <f>"Израсходовано на предвыборную агитацию"</f>
        <v>Израсходовано на предвыборную агитацию</v>
      </c>
      <c r="L31" s="38"/>
      <c r="M31" s="35"/>
      <c r="N31" s="6"/>
    </row>
    <row r="32" spans="1:14" s="5" customFormat="1" ht="30" customHeight="1" x14ac:dyDescent="0.25">
      <c r="A32" s="33"/>
      <c r="B32" s="35"/>
      <c r="C32" s="38"/>
      <c r="D32" s="38"/>
      <c r="E32" s="35"/>
      <c r="F32" s="38"/>
      <c r="G32" s="38"/>
      <c r="H32" s="38"/>
      <c r="I32" s="10" t="s">
        <v>14</v>
      </c>
      <c r="J32" s="11">
        <v>113</v>
      </c>
      <c r="K32" s="12" t="str">
        <f>"Израсходовано на предвыборную агитацию"</f>
        <v>Израсходовано на предвыборную агитацию</v>
      </c>
      <c r="L32" s="38"/>
      <c r="M32" s="35"/>
      <c r="N32" s="6"/>
    </row>
    <row r="33" spans="1:14" s="5" customFormat="1" ht="52.5" customHeight="1" x14ac:dyDescent="0.25">
      <c r="A33" s="33"/>
      <c r="B33" s="35"/>
      <c r="C33" s="38"/>
      <c r="D33" s="38"/>
      <c r="E33" s="35"/>
      <c r="F33" s="38"/>
      <c r="G33" s="38"/>
      <c r="H33" s="38"/>
      <c r="I33" s="10" t="s">
        <v>19</v>
      </c>
      <c r="J33" s="11">
        <v>81</v>
      </c>
      <c r="K33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33" s="38"/>
      <c r="M33" s="35"/>
      <c r="N33" s="6"/>
    </row>
    <row r="34" spans="1:14" s="5" customFormat="1" ht="36.75" customHeight="1" x14ac:dyDescent="0.25">
      <c r="A34" s="33"/>
      <c r="B34" s="35"/>
      <c r="C34" s="38"/>
      <c r="D34" s="38"/>
      <c r="E34" s="35"/>
      <c r="F34" s="38"/>
      <c r="G34" s="38"/>
      <c r="H34" s="38"/>
      <c r="I34" s="10" t="s">
        <v>21</v>
      </c>
      <c r="J34" s="11">
        <v>59</v>
      </c>
      <c r="K34" s="12" t="str">
        <f>"Израсходовано на предвыборную агитацию"</f>
        <v>Израсходовано на предвыборную агитацию</v>
      </c>
      <c r="L34" s="38"/>
      <c r="M34" s="35"/>
      <c r="N34" s="6"/>
    </row>
    <row r="35" spans="1:14" s="5" customFormat="1" ht="58.5" customHeight="1" x14ac:dyDescent="0.25">
      <c r="A35" s="44"/>
      <c r="B35" s="36"/>
      <c r="C35" s="39"/>
      <c r="D35" s="39"/>
      <c r="E35" s="36"/>
      <c r="F35" s="39"/>
      <c r="G35" s="39"/>
      <c r="H35" s="39"/>
      <c r="I35" s="10" t="s">
        <v>22</v>
      </c>
      <c r="J35" s="11">
        <v>51</v>
      </c>
      <c r="K35" s="12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35" s="39"/>
      <c r="M35" s="36"/>
      <c r="N35" s="6"/>
    </row>
    <row r="36" spans="1:14" s="5" customFormat="1" ht="54" customHeight="1" x14ac:dyDescent="0.25">
      <c r="A36" s="32" t="s">
        <v>23</v>
      </c>
      <c r="B36" s="34" t="str">
        <f>"Орловское региональное отделение Политической партии ЛДПР - Либерально-демократической партии России"</f>
        <v>Орловское региональное отделение Политической партии ЛДПР - Либерально-демократической партии России</v>
      </c>
      <c r="C36" s="37">
        <v>2051</v>
      </c>
      <c r="D36" s="37">
        <v>0</v>
      </c>
      <c r="E36" s="34" t="str">
        <f>""</f>
        <v/>
      </c>
      <c r="F36" s="37">
        <v>0</v>
      </c>
      <c r="G36" s="37"/>
      <c r="H36" s="37">
        <v>1906</v>
      </c>
      <c r="I36" s="10" t="s">
        <v>24</v>
      </c>
      <c r="J36" s="11">
        <v>375</v>
      </c>
      <c r="K36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36" s="37">
        <v>51</v>
      </c>
      <c r="M36" s="34" t="str">
        <f>"Возврат собственных средств, превышающих установленный законом предельный размер, избирательному объединению"</f>
        <v>Возврат собственных средств, превышающих установленный законом предельный размер, избирательному объединению</v>
      </c>
      <c r="N36" s="13"/>
    </row>
    <row r="37" spans="1:14" s="5" customFormat="1" ht="33.75" customHeight="1" x14ac:dyDescent="0.25">
      <c r="A37" s="33"/>
      <c r="B37" s="35"/>
      <c r="C37" s="38"/>
      <c r="D37" s="38"/>
      <c r="E37" s="35"/>
      <c r="F37" s="38"/>
      <c r="G37" s="38"/>
      <c r="H37" s="38"/>
      <c r="I37" s="10" t="s">
        <v>25</v>
      </c>
      <c r="J37" s="11">
        <v>177</v>
      </c>
      <c r="K37" s="12" t="str">
        <f>"Израсходовано на предвыборную агитацию"</f>
        <v>Израсходовано на предвыборную агитацию</v>
      </c>
      <c r="L37" s="38"/>
      <c r="M37" s="35"/>
      <c r="N37" s="6"/>
    </row>
    <row r="38" spans="1:14" s="5" customFormat="1" ht="86.25" customHeight="1" x14ac:dyDescent="0.25">
      <c r="A38" s="33"/>
      <c r="B38" s="35"/>
      <c r="C38" s="38"/>
      <c r="D38" s="38"/>
      <c r="E38" s="35"/>
      <c r="F38" s="38"/>
      <c r="G38" s="38"/>
      <c r="H38" s="38"/>
      <c r="I38" s="10" t="s">
        <v>25</v>
      </c>
      <c r="J38" s="11">
        <v>145</v>
      </c>
      <c r="K38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8" s="38"/>
      <c r="M38" s="35"/>
      <c r="N38" s="6"/>
    </row>
    <row r="39" spans="1:14" s="5" customFormat="1" ht="54" customHeight="1" x14ac:dyDescent="0.25">
      <c r="A39" s="33"/>
      <c r="B39" s="35"/>
      <c r="C39" s="38"/>
      <c r="D39" s="38"/>
      <c r="E39" s="35"/>
      <c r="F39" s="38"/>
      <c r="G39" s="38"/>
      <c r="H39" s="38"/>
      <c r="I39" s="10" t="s">
        <v>26</v>
      </c>
      <c r="J39" s="11">
        <v>120</v>
      </c>
      <c r="K39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39" s="38"/>
      <c r="M39" s="35"/>
      <c r="N39" s="6"/>
    </row>
    <row r="40" spans="1:14" s="5" customFormat="1" ht="55.5" customHeight="1" x14ac:dyDescent="0.25">
      <c r="A40" s="33"/>
      <c r="B40" s="35"/>
      <c r="C40" s="38"/>
      <c r="D40" s="38"/>
      <c r="E40" s="35"/>
      <c r="F40" s="38"/>
      <c r="G40" s="38"/>
      <c r="H40" s="38"/>
      <c r="I40" s="10" t="s">
        <v>24</v>
      </c>
      <c r="J40" s="11">
        <v>120</v>
      </c>
      <c r="K40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0" s="38"/>
      <c r="M40" s="35"/>
      <c r="N40" s="6"/>
    </row>
    <row r="41" spans="1:14" s="5" customFormat="1" ht="87.75" customHeight="1" x14ac:dyDescent="0.25">
      <c r="A41" s="33"/>
      <c r="B41" s="35"/>
      <c r="C41" s="38"/>
      <c r="D41" s="38"/>
      <c r="E41" s="35"/>
      <c r="F41" s="38"/>
      <c r="G41" s="38"/>
      <c r="H41" s="38"/>
      <c r="I41" s="10" t="s">
        <v>25</v>
      </c>
      <c r="J41" s="11">
        <v>118</v>
      </c>
      <c r="K41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1" s="38"/>
      <c r="M41" s="35"/>
      <c r="N41" s="6"/>
    </row>
    <row r="42" spans="1:14" s="5" customFormat="1" ht="33" customHeight="1" x14ac:dyDescent="0.25">
      <c r="A42" s="33"/>
      <c r="B42" s="35"/>
      <c r="C42" s="38"/>
      <c r="D42" s="38"/>
      <c r="E42" s="35"/>
      <c r="F42" s="38"/>
      <c r="G42" s="38"/>
      <c r="H42" s="38"/>
      <c r="I42" s="10" t="s">
        <v>27</v>
      </c>
      <c r="J42" s="11">
        <v>107</v>
      </c>
      <c r="K42" s="12" t="str">
        <f>"Израсходовано на предвыборную агитацию"</f>
        <v>Израсходовано на предвыборную агитацию</v>
      </c>
      <c r="L42" s="38"/>
      <c r="M42" s="35"/>
      <c r="N42" s="6"/>
    </row>
    <row r="43" spans="1:14" s="5" customFormat="1" ht="36" customHeight="1" x14ac:dyDescent="0.25">
      <c r="A43" s="33"/>
      <c r="B43" s="35"/>
      <c r="C43" s="38"/>
      <c r="D43" s="38"/>
      <c r="E43" s="35"/>
      <c r="F43" s="38"/>
      <c r="G43" s="38"/>
      <c r="H43" s="38"/>
      <c r="I43" s="10" t="s">
        <v>28</v>
      </c>
      <c r="J43" s="11">
        <v>103</v>
      </c>
      <c r="K43" s="12" t="str">
        <f>"Израсходовано на предвыборную агитацию"</f>
        <v>Израсходовано на предвыборную агитацию</v>
      </c>
      <c r="L43" s="38"/>
      <c r="M43" s="35"/>
      <c r="N43" s="6"/>
    </row>
    <row r="44" spans="1:14" s="5" customFormat="1" ht="45.75" customHeight="1" x14ac:dyDescent="0.25">
      <c r="A44" s="33"/>
      <c r="B44" s="35"/>
      <c r="C44" s="38"/>
      <c r="D44" s="38"/>
      <c r="E44" s="35"/>
      <c r="F44" s="38"/>
      <c r="G44" s="38"/>
      <c r="H44" s="38"/>
      <c r="I44" s="10" t="s">
        <v>28</v>
      </c>
      <c r="J44" s="11">
        <v>97</v>
      </c>
      <c r="K44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4" s="38"/>
      <c r="M44" s="35"/>
      <c r="N44" s="6"/>
    </row>
    <row r="45" spans="1:14" s="5" customFormat="1" ht="55.5" customHeight="1" x14ac:dyDescent="0.25">
      <c r="A45" s="33"/>
      <c r="B45" s="35"/>
      <c r="C45" s="38"/>
      <c r="D45" s="38"/>
      <c r="E45" s="35"/>
      <c r="F45" s="38"/>
      <c r="G45" s="38"/>
      <c r="H45" s="38"/>
      <c r="I45" s="10" t="s">
        <v>28</v>
      </c>
      <c r="J45" s="11">
        <v>94</v>
      </c>
      <c r="K45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5" s="38"/>
      <c r="M45" s="35"/>
      <c r="N45" s="6"/>
    </row>
    <row r="46" spans="1:14" s="5" customFormat="1" ht="33" customHeight="1" x14ac:dyDescent="0.25">
      <c r="A46" s="33"/>
      <c r="B46" s="35"/>
      <c r="C46" s="38"/>
      <c r="D46" s="38"/>
      <c r="E46" s="35"/>
      <c r="F46" s="38"/>
      <c r="G46" s="38"/>
      <c r="H46" s="38"/>
      <c r="I46" s="10" t="s">
        <v>5</v>
      </c>
      <c r="J46" s="11">
        <v>86</v>
      </c>
      <c r="K46" s="12" t="str">
        <f>"Израсходовано на предвыборную агитацию"</f>
        <v>Израсходовано на предвыборную агитацию</v>
      </c>
      <c r="L46" s="38"/>
      <c r="M46" s="35"/>
      <c r="N46" s="6"/>
    </row>
    <row r="47" spans="1:14" s="5" customFormat="1" ht="60.75" customHeight="1" x14ac:dyDescent="0.25">
      <c r="A47" s="33"/>
      <c r="B47" s="35"/>
      <c r="C47" s="38"/>
      <c r="D47" s="38"/>
      <c r="E47" s="35"/>
      <c r="F47" s="38"/>
      <c r="G47" s="38"/>
      <c r="H47" s="38"/>
      <c r="I47" s="10" t="s">
        <v>5</v>
      </c>
      <c r="J47" s="11">
        <v>73</v>
      </c>
      <c r="K47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7" s="38"/>
      <c r="M47" s="35"/>
      <c r="N47" s="6"/>
    </row>
    <row r="48" spans="1:14" s="5" customFormat="1" ht="57" customHeight="1" x14ac:dyDescent="0.25">
      <c r="A48" s="44"/>
      <c r="B48" s="36"/>
      <c r="C48" s="39"/>
      <c r="D48" s="39"/>
      <c r="E48" s="36"/>
      <c r="F48" s="39"/>
      <c r="G48" s="39"/>
      <c r="H48" s="39"/>
      <c r="I48" s="10" t="s">
        <v>24</v>
      </c>
      <c r="J48" s="11">
        <v>60</v>
      </c>
      <c r="K48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8" s="39"/>
      <c r="M48" s="36"/>
      <c r="N48" s="6"/>
    </row>
    <row r="49" spans="1:14" s="5" customFormat="1" ht="46.5" customHeight="1" x14ac:dyDescent="0.25">
      <c r="A49" s="14" t="s">
        <v>29</v>
      </c>
      <c r="B49" s="12" t="str">
        <f>"Орловское региональное отделение политической партии ""ПАТРИОТЫ РОССИИ"""</f>
        <v>Орловское региональное отделение политической партии "ПАТРИОТЫ РОССИИ"</v>
      </c>
      <c r="C49" s="11">
        <v>4</v>
      </c>
      <c r="D49" s="11">
        <v>0</v>
      </c>
      <c r="E49" s="12" t="str">
        <f>""</f>
        <v/>
      </c>
      <c r="F49" s="11">
        <v>0</v>
      </c>
      <c r="G49" s="11"/>
      <c r="H49" s="11">
        <v>2</v>
      </c>
      <c r="I49" s="10"/>
      <c r="J49" s="11">
        <v>0</v>
      </c>
      <c r="K49" s="12" t="str">
        <f>""</f>
        <v/>
      </c>
      <c r="L49" s="11">
        <v>0</v>
      </c>
      <c r="M49" s="12" t="str">
        <f>""</f>
        <v/>
      </c>
      <c r="N49" s="13"/>
    </row>
    <row r="50" spans="1:14" s="5" customFormat="1" ht="61.5" customHeight="1" x14ac:dyDescent="0.25">
      <c r="A50" s="32" t="s">
        <v>30</v>
      </c>
      <c r="B50" s="34" t="str">
        <f>"Орловское региональное отделение политической партии ""Российская объединенная демократическая партия ""ЯБЛОКО"""</f>
        <v>Орловское региональное отделение политической партии "Российская объединенная демократическая партия "ЯБЛОКО"</v>
      </c>
      <c r="C50" s="37">
        <v>2000</v>
      </c>
      <c r="D50" s="37">
        <v>0</v>
      </c>
      <c r="E50" s="34" t="str">
        <f>""</f>
        <v/>
      </c>
      <c r="F50" s="37">
        <v>0</v>
      </c>
      <c r="G50" s="37"/>
      <c r="H50" s="37">
        <v>1363</v>
      </c>
      <c r="I50" s="10" t="s">
        <v>11</v>
      </c>
      <c r="J50" s="11">
        <v>200</v>
      </c>
      <c r="K50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50" s="37">
        <v>0</v>
      </c>
      <c r="M50" s="34" t="str">
        <f>""</f>
        <v/>
      </c>
      <c r="N50" s="13"/>
    </row>
    <row r="51" spans="1:14" s="5" customFormat="1" ht="82.5" customHeight="1" x14ac:dyDescent="0.25">
      <c r="A51" s="33"/>
      <c r="B51" s="35"/>
      <c r="C51" s="38"/>
      <c r="D51" s="38"/>
      <c r="E51" s="35"/>
      <c r="F51" s="38"/>
      <c r="G51" s="38"/>
      <c r="H51" s="38"/>
      <c r="I51" s="10" t="s">
        <v>28</v>
      </c>
      <c r="J51" s="11">
        <v>180</v>
      </c>
      <c r="K51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1" s="38"/>
      <c r="M51" s="35"/>
      <c r="N51" s="6"/>
    </row>
    <row r="52" spans="1:14" s="5" customFormat="1" ht="33.75" customHeight="1" x14ac:dyDescent="0.25">
      <c r="A52" s="33"/>
      <c r="B52" s="35"/>
      <c r="C52" s="38"/>
      <c r="D52" s="38"/>
      <c r="E52" s="35"/>
      <c r="F52" s="38"/>
      <c r="G52" s="38"/>
      <c r="H52" s="38"/>
      <c r="I52" s="10" t="s">
        <v>5</v>
      </c>
      <c r="J52" s="11">
        <v>143</v>
      </c>
      <c r="K52" s="12" t="str">
        <f>"Израсходовано на предвыборную агитацию"</f>
        <v>Израсходовано на предвыборную агитацию</v>
      </c>
      <c r="L52" s="38"/>
      <c r="M52" s="35"/>
      <c r="N52" s="6"/>
    </row>
    <row r="53" spans="1:14" s="5" customFormat="1" ht="90" customHeight="1" x14ac:dyDescent="0.25">
      <c r="A53" s="33"/>
      <c r="B53" s="35"/>
      <c r="C53" s="38"/>
      <c r="D53" s="38"/>
      <c r="E53" s="35"/>
      <c r="F53" s="38"/>
      <c r="G53" s="38"/>
      <c r="H53" s="38"/>
      <c r="I53" s="10" t="s">
        <v>31</v>
      </c>
      <c r="J53" s="11">
        <v>109</v>
      </c>
      <c r="K53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3" s="38"/>
      <c r="M53" s="35"/>
      <c r="N53" s="6"/>
    </row>
    <row r="54" spans="1:14" s="5" customFormat="1" ht="84.75" customHeight="1" x14ac:dyDescent="0.25">
      <c r="A54" s="33"/>
      <c r="B54" s="35"/>
      <c r="C54" s="38"/>
      <c r="D54" s="38"/>
      <c r="E54" s="35"/>
      <c r="F54" s="38"/>
      <c r="G54" s="38"/>
      <c r="H54" s="38"/>
      <c r="I54" s="10" t="s">
        <v>32</v>
      </c>
      <c r="J54" s="11">
        <v>66</v>
      </c>
      <c r="K54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4" s="38"/>
      <c r="M54" s="35"/>
      <c r="N54" s="6"/>
    </row>
    <row r="55" spans="1:14" s="5" customFormat="1" ht="36" customHeight="1" x14ac:dyDescent="0.25">
      <c r="A55" s="33"/>
      <c r="B55" s="35"/>
      <c r="C55" s="38"/>
      <c r="D55" s="38"/>
      <c r="E55" s="35"/>
      <c r="F55" s="38"/>
      <c r="G55" s="38"/>
      <c r="H55" s="38"/>
      <c r="I55" s="10" t="s">
        <v>12</v>
      </c>
      <c r="J55" s="11">
        <v>64</v>
      </c>
      <c r="K55" s="12" t="str">
        <f>"Израсходовано на предвыборную агитацию"</f>
        <v>Израсходовано на предвыборную агитацию</v>
      </c>
      <c r="L55" s="38"/>
      <c r="M55" s="35"/>
      <c r="N55" s="6"/>
    </row>
    <row r="56" spans="1:14" s="5" customFormat="1" ht="87" customHeight="1" x14ac:dyDescent="0.25">
      <c r="A56" s="44"/>
      <c r="B56" s="36"/>
      <c r="C56" s="39"/>
      <c r="D56" s="39"/>
      <c r="E56" s="36"/>
      <c r="F56" s="39"/>
      <c r="G56" s="39"/>
      <c r="H56" s="39"/>
      <c r="I56" s="10" t="s">
        <v>33</v>
      </c>
      <c r="J56" s="11">
        <v>55</v>
      </c>
      <c r="K56" s="12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6" s="39"/>
      <c r="M56" s="36"/>
      <c r="N56" s="6"/>
    </row>
    <row r="57" spans="1:14" s="5" customFormat="1" ht="36" customHeight="1" x14ac:dyDescent="0.25">
      <c r="A57" s="32" t="s">
        <v>34</v>
      </c>
      <c r="B57" s="34" t="str">
        <f>"Региональное отделение ВСЕРОССИЙСКОЙ ПОЛИТИЧЕСКОЙ ПАРТИИ ""РОДИНА"" в Орловской области"</f>
        <v>Региональное отделение ВСЕРОССИЙСКОЙ ПОЛИТИЧЕСКОЙ ПАРТИИ "РОДИНА" в Орловской области</v>
      </c>
      <c r="C57" s="37">
        <v>443</v>
      </c>
      <c r="D57" s="37">
        <v>0</v>
      </c>
      <c r="E57" s="34" t="str">
        <f>""</f>
        <v/>
      </c>
      <c r="F57" s="37">
        <v>363</v>
      </c>
      <c r="G57" s="37">
        <v>5</v>
      </c>
      <c r="H57" s="37">
        <v>383</v>
      </c>
      <c r="I57" s="10" t="s">
        <v>33</v>
      </c>
      <c r="J57" s="11">
        <v>172</v>
      </c>
      <c r="K57" s="12" t="str">
        <f>"Израсходовано на предвыборную агитацию"</f>
        <v>Израсходовано на предвыборную агитацию</v>
      </c>
      <c r="L57" s="37">
        <v>0</v>
      </c>
      <c r="M57" s="34" t="str">
        <f>""</f>
        <v/>
      </c>
      <c r="N57" s="13"/>
    </row>
    <row r="58" spans="1:14" s="5" customFormat="1" ht="37.5" customHeight="1" x14ac:dyDescent="0.25">
      <c r="A58" s="33"/>
      <c r="B58" s="35"/>
      <c r="C58" s="38"/>
      <c r="D58" s="38"/>
      <c r="E58" s="35"/>
      <c r="F58" s="38"/>
      <c r="G58" s="38"/>
      <c r="H58" s="38"/>
      <c r="I58" s="10" t="s">
        <v>28</v>
      </c>
      <c r="J58" s="11">
        <v>110</v>
      </c>
      <c r="K58" s="12" t="str">
        <f>"Израсходовано на предвыборную агитацию"</f>
        <v>Израсходовано на предвыборную агитацию</v>
      </c>
      <c r="L58" s="38"/>
      <c r="M58" s="35"/>
      <c r="N58" s="6"/>
    </row>
    <row r="59" spans="1:14" s="5" customFormat="1" ht="58.5" customHeight="1" x14ac:dyDescent="0.25">
      <c r="A59" s="44"/>
      <c r="B59" s="36"/>
      <c r="C59" s="39"/>
      <c r="D59" s="39"/>
      <c r="E59" s="36"/>
      <c r="F59" s="39"/>
      <c r="G59" s="39"/>
      <c r="H59" s="39"/>
      <c r="I59" s="10" t="s">
        <v>35</v>
      </c>
      <c r="J59" s="11">
        <v>80</v>
      </c>
      <c r="K59" s="12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59" s="39"/>
      <c r="M59" s="36"/>
      <c r="N59" s="6"/>
    </row>
    <row r="60" spans="1:14" s="5" customFormat="1" ht="60" customHeight="1" x14ac:dyDescent="0.25">
      <c r="A60" s="32" t="s">
        <v>36</v>
      </c>
      <c r="B60" s="34" t="str">
        <f>"Региональное отделение политической партии ""Российская партия пенсионеров за справедливость"" в Орловской области"</f>
        <v>Региональное отделение политической партии "Российская партия пенсионеров за справедливость" в Орловской области</v>
      </c>
      <c r="C60" s="37">
        <v>291</v>
      </c>
      <c r="D60" s="37">
        <v>60</v>
      </c>
      <c r="E60" s="34" t="str">
        <f>"ООО ""ЖИЛСТРОЙ - Инвест"""</f>
        <v>ООО "ЖИЛСТРОЙ - Инвест"</v>
      </c>
      <c r="F60" s="37">
        <v>200</v>
      </c>
      <c r="G60" s="37">
        <v>2</v>
      </c>
      <c r="H60" s="37">
        <v>221</v>
      </c>
      <c r="I60" s="45" t="s">
        <v>35</v>
      </c>
      <c r="J60" s="37">
        <v>135</v>
      </c>
      <c r="K60" s="34" t="str">
        <f>"Израсходовано на предвыборную агитацию"</f>
        <v>Израсходовано на предвыборную агитацию</v>
      </c>
      <c r="L60" s="11">
        <v>50</v>
      </c>
      <c r="M60" s="12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N60" s="13"/>
    </row>
    <row r="61" spans="1:14" s="5" customFormat="1" ht="57" customHeight="1" x14ac:dyDescent="0.25">
      <c r="A61" s="33"/>
      <c r="B61" s="35"/>
      <c r="C61" s="38"/>
      <c r="D61" s="38"/>
      <c r="E61" s="35"/>
      <c r="F61" s="38"/>
      <c r="G61" s="38"/>
      <c r="H61" s="38"/>
      <c r="I61" s="46"/>
      <c r="J61" s="38"/>
      <c r="K61" s="35"/>
      <c r="L61" s="11">
        <v>5</v>
      </c>
      <c r="M61" s="12" t="str">
        <f>"Возврат из избирательного фонда денежных средств, поступивших в установленном порядке, гражданину"</f>
        <v>Возврат из избирательного фонда денежных средств, поступивших в установленном порядке, гражданину</v>
      </c>
      <c r="N61" s="6"/>
    </row>
    <row r="62" spans="1:14" s="5" customFormat="1" ht="59.25" customHeight="1" x14ac:dyDescent="0.25">
      <c r="A62" s="44"/>
      <c r="B62" s="36"/>
      <c r="C62" s="39"/>
      <c r="D62" s="39"/>
      <c r="E62" s="36"/>
      <c r="F62" s="39"/>
      <c r="G62" s="39"/>
      <c r="H62" s="39"/>
      <c r="I62" s="47"/>
      <c r="J62" s="39"/>
      <c r="K62" s="36"/>
      <c r="L62" s="11">
        <v>3</v>
      </c>
      <c r="M62" s="12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N62" s="13"/>
    </row>
    <row r="63" spans="1:14" s="5" customFormat="1" ht="6" customHeight="1" x14ac:dyDescent="0.25">
      <c r="A63" s="15"/>
      <c r="B63" s="15"/>
      <c r="C63" s="16"/>
      <c r="D63" s="17"/>
      <c r="E63" s="15"/>
      <c r="F63" s="17"/>
      <c r="G63" s="17"/>
      <c r="H63" s="17"/>
      <c r="I63" s="18"/>
      <c r="J63" s="17"/>
      <c r="K63" s="15"/>
      <c r="L63" s="17"/>
      <c r="M63" s="15"/>
      <c r="N63" s="13"/>
    </row>
    <row r="64" spans="1:14" s="5" customFormat="1" ht="45" hidden="1" customHeight="1" x14ac:dyDescent="0.25">
      <c r="A64" s="15"/>
      <c r="B64" s="15"/>
      <c r="C64" s="16"/>
      <c r="D64" s="17"/>
      <c r="E64" s="15"/>
      <c r="F64" s="17"/>
      <c r="G64" s="17"/>
      <c r="H64" s="17"/>
      <c r="I64" s="18"/>
      <c r="J64" s="17"/>
      <c r="K64" s="15"/>
      <c r="L64" s="17"/>
      <c r="M64" s="15"/>
      <c r="N64" s="13"/>
    </row>
    <row r="65" spans="1:14" s="5" customFormat="1" ht="45" hidden="1" customHeight="1" x14ac:dyDescent="0.25">
      <c r="A65" s="15"/>
      <c r="B65" s="15"/>
      <c r="C65" s="16"/>
      <c r="D65" s="17"/>
      <c r="E65" s="15"/>
      <c r="F65" s="17"/>
      <c r="G65" s="17"/>
      <c r="H65" s="17"/>
      <c r="I65" s="18"/>
      <c r="J65" s="17"/>
      <c r="K65" s="15"/>
      <c r="L65" s="17"/>
      <c r="M65" s="15"/>
      <c r="N65" s="13"/>
    </row>
    <row r="66" spans="1:14" s="5" customFormat="1" ht="45" hidden="1" customHeight="1" x14ac:dyDescent="0.25">
      <c r="A66" s="15"/>
      <c r="B66" s="15"/>
      <c r="C66" s="16"/>
      <c r="D66" s="17"/>
      <c r="E66" s="15"/>
      <c r="F66" s="17"/>
      <c r="G66" s="17"/>
      <c r="H66" s="17"/>
      <c r="I66" s="18"/>
      <c r="J66" s="17"/>
      <c r="K66" s="15"/>
      <c r="L66" s="17"/>
      <c r="M66" s="15"/>
      <c r="N66" s="13"/>
    </row>
    <row r="67" spans="1:14" s="5" customFormat="1" ht="45" hidden="1" customHeight="1" x14ac:dyDescent="0.25">
      <c r="A67" s="15"/>
      <c r="B67" s="15"/>
      <c r="C67" s="16"/>
      <c r="D67" s="17"/>
      <c r="E67" s="15"/>
      <c r="F67" s="17"/>
      <c r="G67" s="17"/>
      <c r="H67" s="17"/>
      <c r="I67" s="18"/>
      <c r="J67" s="17"/>
      <c r="K67" s="15"/>
      <c r="L67" s="17"/>
      <c r="M67" s="15"/>
      <c r="N67" s="13"/>
    </row>
    <row r="68" spans="1:14" s="5" customFormat="1" ht="45" hidden="1" customHeight="1" x14ac:dyDescent="0.25">
      <c r="A68" s="15"/>
      <c r="B68" s="15"/>
      <c r="C68" s="16"/>
      <c r="D68" s="17"/>
      <c r="E68" s="15"/>
      <c r="F68" s="17"/>
      <c r="G68" s="17"/>
      <c r="H68" s="17"/>
      <c r="I68" s="18"/>
      <c r="J68" s="17"/>
      <c r="K68" s="15"/>
      <c r="L68" s="17"/>
      <c r="M68" s="15"/>
      <c r="N68" s="13"/>
    </row>
    <row r="69" spans="1:14" s="5" customFormat="1" ht="45" hidden="1" customHeight="1" x14ac:dyDescent="0.25">
      <c r="A69" s="15"/>
      <c r="B69" s="15"/>
      <c r="C69" s="16"/>
      <c r="D69" s="17"/>
      <c r="E69" s="15"/>
      <c r="F69" s="17"/>
      <c r="G69" s="17"/>
      <c r="H69" s="17"/>
      <c r="I69" s="18"/>
      <c r="J69" s="17"/>
      <c r="K69" s="15"/>
      <c r="L69" s="17"/>
      <c r="M69" s="15"/>
      <c r="N69" s="13"/>
    </row>
    <row r="70" spans="1:14" s="5" customFormat="1" ht="45" hidden="1" customHeight="1" x14ac:dyDescent="0.25">
      <c r="A70" s="15"/>
      <c r="B70" s="15"/>
      <c r="C70" s="16"/>
      <c r="D70" s="17"/>
      <c r="E70" s="15"/>
      <c r="F70" s="17"/>
      <c r="G70" s="17"/>
      <c r="H70" s="17"/>
      <c r="I70" s="18"/>
      <c r="J70" s="17"/>
      <c r="K70" s="15"/>
      <c r="L70" s="17"/>
      <c r="M70" s="15"/>
      <c r="N70" s="13"/>
    </row>
    <row r="71" spans="1:14" s="5" customFormat="1" ht="45" hidden="1" customHeight="1" x14ac:dyDescent="0.25">
      <c r="A71" s="15"/>
      <c r="B71" s="15"/>
      <c r="C71" s="16"/>
      <c r="D71" s="17"/>
      <c r="E71" s="15"/>
      <c r="F71" s="17"/>
      <c r="G71" s="17"/>
      <c r="H71" s="17"/>
      <c r="I71" s="18"/>
      <c r="J71" s="17"/>
      <c r="K71" s="15"/>
      <c r="L71" s="17"/>
      <c r="M71" s="15"/>
      <c r="N71" s="13"/>
    </row>
    <row r="72" spans="1:14" s="5" customFormat="1" ht="24" hidden="1" customHeight="1" x14ac:dyDescent="0.25">
      <c r="A72" s="19"/>
      <c r="B72" s="15"/>
      <c r="C72" s="17"/>
      <c r="D72" s="17"/>
      <c r="E72" s="15"/>
      <c r="F72" s="17"/>
      <c r="G72" s="17"/>
      <c r="H72" s="17"/>
      <c r="I72" s="18"/>
      <c r="J72" s="17"/>
      <c r="K72" s="15"/>
      <c r="L72" s="17"/>
      <c r="M72" s="15"/>
      <c r="N72" s="13"/>
    </row>
    <row r="73" spans="1:14" s="5" customFormat="1" ht="24" hidden="1" customHeight="1" x14ac:dyDescent="0.25">
      <c r="A73" s="19"/>
      <c r="B73" s="15"/>
      <c r="C73" s="17"/>
      <c r="D73" s="17"/>
      <c r="E73" s="15"/>
      <c r="F73" s="17"/>
      <c r="G73" s="17"/>
      <c r="H73" s="17"/>
      <c r="I73" s="18"/>
      <c r="J73" s="17"/>
      <c r="K73" s="15"/>
      <c r="L73" s="17"/>
      <c r="M73" s="15"/>
      <c r="N73" s="13"/>
    </row>
    <row r="74" spans="1:14" s="5" customFormat="1" ht="24" hidden="1" customHeight="1" x14ac:dyDescent="0.25">
      <c r="A74" s="19"/>
      <c r="B74" s="15"/>
      <c r="C74" s="17"/>
      <c r="D74" s="17"/>
      <c r="E74" s="15"/>
      <c r="F74" s="17"/>
      <c r="G74" s="17"/>
      <c r="H74" s="17"/>
      <c r="I74" s="18"/>
      <c r="J74" s="17"/>
      <c r="K74" s="15"/>
      <c r="L74" s="17"/>
      <c r="M74" s="15"/>
      <c r="N74" s="13"/>
    </row>
    <row r="75" spans="1:14" s="5" customFormat="1" ht="24" hidden="1" customHeight="1" x14ac:dyDescent="0.25">
      <c r="A75" s="19"/>
      <c r="B75" s="15"/>
      <c r="C75" s="17"/>
      <c r="D75" s="17"/>
      <c r="E75" s="15"/>
      <c r="F75" s="17"/>
      <c r="G75" s="17"/>
      <c r="H75" s="17"/>
      <c r="I75" s="18"/>
      <c r="J75" s="17"/>
      <c r="K75" s="15"/>
      <c r="L75" s="17"/>
      <c r="M75" s="15"/>
      <c r="N75" s="13"/>
    </row>
    <row r="76" spans="1:14" s="5" customFormat="1" hidden="1" x14ac:dyDescent="0.25">
      <c r="A76" s="20"/>
      <c r="B76" s="20"/>
      <c r="C76" s="21"/>
      <c r="D76" s="21"/>
      <c r="E76" s="20"/>
      <c r="F76" s="21"/>
      <c r="G76" s="21"/>
      <c r="H76" s="21"/>
      <c r="I76" s="20"/>
      <c r="J76" s="21"/>
      <c r="K76" s="20"/>
      <c r="L76" s="21"/>
      <c r="M76" s="20"/>
      <c r="N76" s="13"/>
    </row>
    <row r="77" spans="1:14" s="5" customFormat="1" ht="21" customHeight="1" x14ac:dyDescent="0.25">
      <c r="A77" s="22" t="s">
        <v>37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</sheetData>
  <mergeCells count="90">
    <mergeCell ref="B50:B56"/>
    <mergeCell ref="A50:A56"/>
    <mergeCell ref="H50:H56"/>
    <mergeCell ref="E60:E62"/>
    <mergeCell ref="D60:D62"/>
    <mergeCell ref="C60:C62"/>
    <mergeCell ref="B60:B62"/>
    <mergeCell ref="D57:D59"/>
    <mergeCell ref="E57:E59"/>
    <mergeCell ref="F57:F59"/>
    <mergeCell ref="G57:G59"/>
    <mergeCell ref="H57:H59"/>
    <mergeCell ref="F60:F62"/>
    <mergeCell ref="A60:A62"/>
    <mergeCell ref="A57:A59"/>
    <mergeCell ref="B57:B59"/>
    <mergeCell ref="L57:L59"/>
    <mergeCell ref="M57:M59"/>
    <mergeCell ref="E50:E56"/>
    <mergeCell ref="D50:D56"/>
    <mergeCell ref="F50:F56"/>
    <mergeCell ref="G50:G56"/>
    <mergeCell ref="L50:L56"/>
    <mergeCell ref="M50:M56"/>
    <mergeCell ref="E36:E48"/>
    <mergeCell ref="D36:D48"/>
    <mergeCell ref="C36:C48"/>
    <mergeCell ref="B36:B48"/>
    <mergeCell ref="A36:A48"/>
    <mergeCell ref="M36:M48"/>
    <mergeCell ref="L36:L48"/>
    <mergeCell ref="H36:H48"/>
    <mergeCell ref="G36:G48"/>
    <mergeCell ref="F36:F48"/>
    <mergeCell ref="K60:K62"/>
    <mergeCell ref="J60:J62"/>
    <mergeCell ref="I60:I62"/>
    <mergeCell ref="H60:H62"/>
    <mergeCell ref="G60:G62"/>
    <mergeCell ref="C57:C59"/>
    <mergeCell ref="C50:C56"/>
    <mergeCell ref="M14:M23"/>
    <mergeCell ref="A24:A35"/>
    <mergeCell ref="B24:B35"/>
    <mergeCell ref="C24:C35"/>
    <mergeCell ref="F24:F35"/>
    <mergeCell ref="G24:G35"/>
    <mergeCell ref="H24:H35"/>
    <mergeCell ref="L24:L35"/>
    <mergeCell ref="M24:M35"/>
    <mergeCell ref="E26:E35"/>
    <mergeCell ref="D26:D35"/>
    <mergeCell ref="F14:F23"/>
    <mergeCell ref="G14:G23"/>
    <mergeCell ref="H14:H23"/>
    <mergeCell ref="A14:A23"/>
    <mergeCell ref="B14:B23"/>
    <mergeCell ref="C14:C23"/>
    <mergeCell ref="D14:D23"/>
    <mergeCell ref="E14:E23"/>
    <mergeCell ref="F11:F13"/>
    <mergeCell ref="G11:G13"/>
    <mergeCell ref="H11:H13"/>
    <mergeCell ref="L11:L13"/>
    <mergeCell ref="L14:L23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A77:M77"/>
    <mergeCell ref="H7:H9"/>
    <mergeCell ref="I7:K7"/>
    <mergeCell ref="L7:L9"/>
    <mergeCell ref="M7:M9"/>
    <mergeCell ref="D8:E8"/>
    <mergeCell ref="F8:G8"/>
    <mergeCell ref="I8:I9"/>
    <mergeCell ref="J8:J9"/>
    <mergeCell ref="K8:K9"/>
    <mergeCell ref="A11:A13"/>
    <mergeCell ref="B11:B13"/>
    <mergeCell ref="D11:D13"/>
    <mergeCell ref="M11:M13"/>
    <mergeCell ref="C11:C13"/>
    <mergeCell ref="E11:E13"/>
  </mergeCells>
  <pageMargins left="0.34722222222222221" right="0.1388888888888889" top="0.82" bottom="0.55000000000000004" header="0.3" footer="0.51"/>
  <pageSetup paperSize="9" scale="68" fitToHeight="0" orientation="landscape" horizontalDpi="2400" vertic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Company</cp:lastModifiedBy>
  <cp:lastPrinted>2015-09-10T07:39:59Z</cp:lastPrinted>
  <dcterms:created xsi:type="dcterms:W3CDTF">2015-09-09T09:40:31Z</dcterms:created>
  <dcterms:modified xsi:type="dcterms:W3CDTF">2015-09-10T14:02:07Z</dcterms:modified>
</cp:coreProperties>
</file>